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30" yWindow="195" windowWidth="19320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<sst xmlns="http://schemas.openxmlformats.org/spreadsheetml/2006/main" count="168" uniqueCount="123">
  <si>
    <t>Estimated Annual kWh Usage</t>
  </si>
  <si>
    <t>Estimated Array size (kW dc)</t>
  </si>
  <si>
    <t>Home Size (square feet)</t>
  </si>
  <si>
    <t>120% of usage</t>
  </si>
  <si>
    <t>Note:  Annual kWh/kW based on output from PVWatts v1 for a 1 kW(dc) PV array.  System defaults; .77 derate factor, fixed tilt at 40 deg, array azimuth 180 deg.  Annual production should be modified to reflect the specifics of the proposed system. (PVWatts "Boulder" default)</t>
  </si>
  <si>
    <t>Location</t>
  </si>
  <si>
    <t>Boulder</t>
  </si>
  <si>
    <t>Eagle</t>
  </si>
  <si>
    <t>Grand Junction</t>
  </si>
  <si>
    <t>Colorado Springs</t>
  </si>
  <si>
    <t>Pueblo</t>
  </si>
  <si>
    <t>Alamosa</t>
  </si>
  <si>
    <t>Annual kwh/kW</t>
  </si>
  <si>
    <t>Parameters</t>
  </si>
  <si>
    <t>Note:  Annual kWh/kW based on output from PVWatts v1 for a 1 kW(dc) PV array.  System defaults; .77 derate factor, fixed tilt at 39.7 deg, array azimuth 180 deg.  Annual production should be modified to reflect the specifics of the proposed system. (PVWatts "Eagle" default)</t>
  </si>
  <si>
    <t>Note:  Annual kWh/kW based on output from PVWatts v1 for a 1 kW(dc) PV array.  System defaults; .77 derate factor, fixed tilt at 39.1 deg, array azimuth 180 deg.  Annual production should be modified to reflect the specifics of the proposed system. (PVWatts "Grand Junction" default)</t>
  </si>
  <si>
    <t>Note:  Annual kWh/kW based on output from PVWatts v1 for a 1 kW(dc) PV array.  System defaults; .77 derate factor, fixed tilt at 38.8 deg, array azimuth 180 deg.  Annual production should be modified to reflect the specifics of the proposed system. (PVWatts "Colorado Springs" default)</t>
  </si>
  <si>
    <t>Note:  Annual kWh/kW based on output from PVWatts v1 for a 1 kW(dc) PV array.  System defaults; .77 derate factor, fixed tilt at 38.3 deg, array azimuth 180 deg.  Annual production should be modified to reflect the specifics of the proposed system. (PVWatts "Pueblo" default)</t>
  </si>
  <si>
    <t>Note:  Annual kWh/kW based on output from PVWatts v1 for a 1 kW(dc) PV array.  System defaults; .77 derate factor, fixed tilt at 37.5 deg, array azimuth 180 deg.  Annual production should be modified to reflect the specifics of the proposed system. (PVWatts "Alamosa" default)</t>
  </si>
  <si>
    <t>Appliances</t>
  </si>
  <si>
    <t>Monthly Usage Standard Model</t>
  </si>
  <si>
    <t>Monthly Usage Efficient Model</t>
  </si>
  <si>
    <t>Electric Water Heater Household of 3, 67 gal/day</t>
  </si>
  <si>
    <t>363 kWh</t>
  </si>
  <si>
    <t>355 kWh/mo</t>
  </si>
  <si>
    <t>Natural Gas Water Heater Household of 3, 67 gal/day</t>
  </si>
  <si>
    <t>19.36 therms</t>
  </si>
  <si>
    <t>17.8 therms</t>
  </si>
  <si>
    <t>Electric Water Heater Household of 4, 90 gal/day</t>
  </si>
  <si>
    <t>488 kWh</t>
  </si>
  <si>
    <t>477 kWh</t>
  </si>
  <si>
    <t>Natural Gas Water Heater Household of 4, 90 gal/day</t>
  </si>
  <si>
    <t>26 therms</t>
  </si>
  <si>
    <t>23.9 therms</t>
  </si>
  <si>
    <t>Refrigerator/Freezer 25 cubic feet side by side w/ icemaker</t>
  </si>
  <si>
    <t>99 kWh</t>
  </si>
  <si>
    <t>54 kWh</t>
  </si>
  <si>
    <t>Refrigerator/Freezer 20 cubic feet top/bottom</t>
  </si>
  <si>
    <t>76 kWh</t>
  </si>
  <si>
    <t>42 kWh</t>
  </si>
  <si>
    <t>Freezer 14 cubic foot frost free</t>
  </si>
  <si>
    <t>n/a</t>
  </si>
  <si>
    <t>Dishwasher (home w/ electric water heater) average 18 washes per month</t>
  </si>
  <si>
    <t>48 kWh</t>
  </si>
  <si>
    <t>36 kWh</t>
  </si>
  <si>
    <t>Dishwasher (home w/ natural gas water heater) average 18 washes per month</t>
  </si>
  <si>
    <t>20.3 kWh            1.41 therms</t>
  </si>
  <si>
    <t>17.5 kWh                                  .94 therms</t>
  </si>
  <si>
    <t>Electric Range</t>
  </si>
  <si>
    <t>Typical Monthly Usage</t>
  </si>
  <si>
    <t>161 kWh</t>
  </si>
  <si>
    <t>Natural Gas Range</t>
  </si>
  <si>
    <t>5.5 therms</t>
  </si>
  <si>
    <t>Microwave ( @ 15 min/day)</t>
  </si>
  <si>
    <t>11 kWh</t>
  </si>
  <si>
    <t>Toaster (@ 5 min/day)</t>
  </si>
  <si>
    <t>4 kWh</t>
  </si>
  <si>
    <t>Clothes washer (home w/ electric water heater)  average 33 washes per month)</t>
  </si>
  <si>
    <t>96 kWh</t>
  </si>
  <si>
    <t>51 kWh</t>
  </si>
  <si>
    <t>Clothes washer (home w/ natural gas water heater)  average 33 washes per month)</t>
  </si>
  <si>
    <t>8 kWh                       4.4 therms</t>
  </si>
  <si>
    <t xml:space="preserve">8 kWh                             2.14 therms </t>
  </si>
  <si>
    <t>Electric Clothes Dryer (25 Loads per month, 1 hour each)</t>
  </si>
  <si>
    <t>106 kWh</t>
  </si>
  <si>
    <t>Natural Gas Clothes Dryer (25 loads per month, 1 hour each)</t>
  </si>
  <si>
    <t>7 kWh                       4 therms</t>
  </si>
  <si>
    <t>Lighting - 20 watt compact fluorescent, 8 hours/day</t>
  </si>
  <si>
    <t>5 kWh</t>
  </si>
  <si>
    <t>Lighting - 75 watt incandescent, 8 hours/day</t>
  </si>
  <si>
    <t>18 kWh</t>
  </si>
  <si>
    <t>Electric Space Heater (hourly usage, 80 sq ft space)</t>
  </si>
  <si>
    <t>1.5 kWh</t>
  </si>
  <si>
    <t>Natural Gas Garage space heater (hourly usage, 400 sq ft)</t>
  </si>
  <si>
    <t>.25 therms</t>
  </si>
  <si>
    <t>Natural Gas Fireplace (hourly Usage)</t>
  </si>
  <si>
    <t>.26 therms</t>
  </si>
  <si>
    <t>Natural Gas Grill (hourly Usage)</t>
  </si>
  <si>
    <t>.35 therms</t>
  </si>
  <si>
    <t>Annual Usage Efficient Model</t>
  </si>
  <si>
    <t>kWh</t>
  </si>
  <si>
    <t>therms</t>
  </si>
  <si>
    <t>Select One</t>
  </si>
  <si>
    <t>=</t>
  </si>
  <si>
    <t>Step 1 - PV Production</t>
  </si>
  <si>
    <t>Annual kWh**</t>
  </si>
  <si>
    <t>Full Load A/C Hours</t>
  </si>
  <si>
    <t>Step 2 - Home Size</t>
  </si>
  <si>
    <t>0 - 500 sf</t>
  </si>
  <si>
    <t>501 - 1,000 sf</t>
  </si>
  <si>
    <t>1,001 - 1,500 sf</t>
  </si>
  <si>
    <t>1,501 - 2,000 sf</t>
  </si>
  <si>
    <t>2,001 - 2,500 sf</t>
  </si>
  <si>
    <t>2,501 - 3,000 sf</t>
  </si>
  <si>
    <t>3,001 - 3,500 sf</t>
  </si>
  <si>
    <t>3,501 - 4,000 sf</t>
  </si>
  <si>
    <t>4,001 + sf</t>
  </si>
  <si>
    <t>Annual PV production*</t>
  </si>
  <si>
    <t>Qty</t>
  </si>
  <si>
    <t>Tons</t>
  </si>
  <si>
    <t>Lookup Values</t>
  </si>
  <si>
    <t>Pump HP</t>
  </si>
  <si>
    <t>Notes:</t>
  </si>
  <si>
    <t>Annual kWh/kW based on output from PVWatts v1 for a 1 kW(dc) PV array.  System defaults; .77 derate factor, fixed tilt at 40 deg, array azimuth 180 deg.   (PVWatts "Boulder" default)</t>
  </si>
  <si>
    <t>Annual kWh/kW based on output from PVWatts v1 for a 1 kW(dc) PV array.  System defaults; .77 derate factor, fixed tilt at 39.7 deg, array azimuth 180 deg.   (PVWatts "Eagle" default)</t>
  </si>
  <si>
    <t>Annual kWh/kW based on output from PVWatts v1 for a 1 kW(dc) PV array.  System defaults; .77 derate factor, fixed tilt at 39.1 deg, array azimuth 180 deg.   (PVWatts "Grand Junction" default)</t>
  </si>
  <si>
    <t>Annual kWh/kW based on output from PVWatts v1 for a 1 kW(dc) PV array.  System defaults; .77 derate factor, fixed tilt at 38.8 deg, array azimuth 180 deg.   (PVWatts "Colorado Springs" default)</t>
  </si>
  <si>
    <t>Annual kWh/kW based on output from PVWatts v1 for a 1 kW(dc) PV array.  System defaults; .77 derate factor, fixed tilt at 38.3 deg, array azimuth 180 deg.   (PVWatts "Pueblo" default)</t>
  </si>
  <si>
    <t>Annual kWh/kW based on output from PVWatts v1 for a 1 kW(dc) PV array.  System defaults; .77 derate factor, fixed tilt at 37.5 deg, array azimuth 180 deg.   (PVWatts "Alamosa" default)</t>
  </si>
  <si>
    <r>
      <t xml:space="preserve"> (kWh/kW dc)</t>
    </r>
    <r>
      <rPr>
        <b/>
        <vertAlign val="superscript"/>
        <sz val="10"/>
        <rFont val="Arial"/>
        <family val="2"/>
      </rPr>
      <t>2</t>
    </r>
  </si>
  <si>
    <t>Annual kWh use</t>
  </si>
  <si>
    <r>
      <t>kWh/year</t>
    </r>
    <r>
      <rPr>
        <b/>
        <vertAlign val="superscript"/>
        <sz val="10"/>
        <rFont val="Arial"/>
        <family val="2"/>
      </rPr>
      <t>3</t>
    </r>
  </si>
  <si>
    <t>Pump MO/yr</t>
  </si>
  <si>
    <t>Annual kWh</t>
  </si>
  <si>
    <t>This estimate is based on the average energy usage of homes within a certain size range.  It accounts for sizing PV arrays up to 120% of the homes annual usage as allowed through the Solar*Rewards program.</t>
  </si>
  <si>
    <t>Annual kWh based on the results of the 2008 and 2010 Colorado Home Use Study prepared by Xcel Energy Market Research.  Assumes home with central A/C, natural gas water heater and furnace, and electric appliances.</t>
  </si>
  <si>
    <t>Step 3 - Estimated Array Size</t>
  </si>
  <si>
    <t>KWH Consumption Estimator</t>
  </si>
  <si>
    <t xml:space="preserve">Click on the Green Box.  </t>
  </si>
  <si>
    <t>Using the dropdown button, select the city closest to the system being installed</t>
  </si>
  <si>
    <t>Using the dropdown button, select the appropriate size range for your home</t>
  </si>
  <si>
    <t>This is the amount of energy produced by 1 kW of PV optimally sited in the area you selected. This information is based on the data available from NREL's PV Watts website.</t>
  </si>
  <si>
    <r>
      <t>This tool provides an estimate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of annual energy consumption based on a home's square footage.  Using this information the maximum allowable PV system size is calculated.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</si>
</sst>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65" fontId="6" fillId="0" borderId="0" xfId="42" applyNumberFormat="1" applyFont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165" fontId="0" fillId="33" borderId="0" xfId="42" applyNumberFormat="1" applyFont="1" applyFill="1" applyAlignment="1">
      <alignment/>
    </xf>
    <xf numFmtId="165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/>
    </xf>
    <xf numFmtId="165" fontId="0" fillId="34" borderId="0" xfId="42" applyNumberFormat="1" applyFont="1" applyFill="1" applyBorder="1" applyAlignment="1">
      <alignment horizontal="left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Alignment="1">
      <alignment/>
    </xf>
    <xf numFmtId="165" fontId="0" fillId="34" borderId="0" xfId="42" applyNumberFormat="1" applyFont="1" applyFill="1" applyAlignment="1">
      <alignment/>
    </xf>
    <xf numFmtId="43" fontId="0" fillId="34" borderId="0" xfId="42" applyFont="1" applyFill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vertical="top" wrapText="1"/>
    </xf>
    <xf numFmtId="165" fontId="7" fillId="34" borderId="0" xfId="42" applyNumberFormat="1" applyFont="1" applyFill="1" applyBorder="1" applyAlignment="1">
      <alignment horizontal="left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65" fontId="7" fillId="34" borderId="0" xfId="42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 wrapText="1"/>
    </xf>
    <xf numFmtId="2" fontId="7" fillId="34" borderId="0" xfId="0" applyNumberFormat="1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43" fontId="7" fillId="34" borderId="0" xfId="42" applyFont="1" applyFill="1" applyBorder="1" applyAlignment="1">
      <alignment/>
    </xf>
    <xf numFmtId="0" fontId="8" fillId="34" borderId="0" xfId="0" applyFont="1" applyFill="1" applyBorder="1" applyAlignment="1">
      <alignment horizontal="center" wrapText="1"/>
    </xf>
    <xf numFmtId="165" fontId="8" fillId="34" borderId="0" xfId="42" applyNumberFormat="1" applyFont="1" applyFill="1" applyBorder="1" applyAlignment="1">
      <alignment horizontal="center" wrapText="1"/>
    </xf>
    <xf numFmtId="9" fontId="8" fillId="34" borderId="0" xfId="59" applyFont="1" applyFill="1" applyBorder="1" applyAlignment="1">
      <alignment horizontal="center" wrapText="1"/>
    </xf>
    <xf numFmtId="43" fontId="8" fillId="34" borderId="0" xfId="42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165" fontId="7" fillId="34" borderId="0" xfId="42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43" fontId="0" fillId="0" borderId="12" xfId="42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0" fillId="0" borderId="0" xfId="42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165" fontId="2" fillId="35" borderId="14" xfId="42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65" fontId="0" fillId="35" borderId="15" xfId="42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165" fontId="2" fillId="35" borderId="14" xfId="42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65" fontId="0" fillId="35" borderId="15" xfId="42" applyNumberFormat="1" applyFont="1" applyFill="1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 wrapText="1"/>
    </xf>
    <xf numFmtId="165" fontId="2" fillId="36" borderId="10" xfId="42" applyNumberFormat="1" applyFont="1" applyFill="1" applyBorder="1" applyAlignment="1">
      <alignment horizontal="center" wrapText="1"/>
    </xf>
    <xf numFmtId="9" fontId="2" fillId="36" borderId="10" xfId="59" applyFont="1" applyFill="1" applyBorder="1" applyAlignment="1">
      <alignment horizontal="center" wrapText="1"/>
    </xf>
    <xf numFmtId="43" fontId="2" fillId="36" borderId="10" xfId="42" applyFont="1" applyFill="1" applyBorder="1" applyAlignment="1">
      <alignment horizontal="center" wrapText="1"/>
    </xf>
    <xf numFmtId="165" fontId="0" fillId="36" borderId="10" xfId="0" applyNumberFormat="1" applyFill="1" applyBorder="1" applyAlignment="1">
      <alignment wrapText="1"/>
    </xf>
    <xf numFmtId="2" fontId="0" fillId="36" borderId="10" xfId="0" applyNumberFormat="1" applyFill="1" applyBorder="1" applyAlignment="1">
      <alignment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165" fontId="0" fillId="34" borderId="0" xfId="42" applyNumberFormat="1" applyFont="1" applyFill="1" applyAlignment="1">
      <alignment horizontal="left" wrapText="1"/>
    </xf>
    <xf numFmtId="165" fontId="0" fillId="0" borderId="0" xfId="42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RowColHeaders="0" tabSelected="1" zoomScalePageLayoutView="0" workbookViewId="0" topLeftCell="A1">
      <selection activeCell="H9" sqref="H9:I9"/>
    </sheetView>
  </sheetViews>
  <sheetFormatPr defaultColWidth="9.140625" defaultRowHeight="12.75"/>
  <cols>
    <col min="1" max="1" width="12.421875" style="19" customWidth="1"/>
    <col min="2" max="2" width="10.7109375" style="20" customWidth="1"/>
    <col min="3" max="3" width="14.421875" style="20" customWidth="1"/>
    <col min="4" max="4" width="11.7109375" style="20" customWidth="1"/>
    <col min="5" max="5" width="12.00390625" style="20" customWidth="1"/>
    <col min="6" max="6" width="11.8515625" style="21" customWidth="1"/>
    <col min="7" max="7" width="10.28125" style="19" bestFit="1" customWidth="1"/>
    <col min="8" max="8" width="8.7109375" style="19" customWidth="1"/>
    <col min="9" max="9" width="9.140625" style="19" customWidth="1"/>
    <col min="10" max="10" width="2.8515625" style="19" customWidth="1"/>
    <col min="11" max="11" width="11.28125" style="20" customWidth="1"/>
    <col min="12" max="12" width="10.7109375" style="19" customWidth="1"/>
    <col min="13" max="13" width="4.8515625" style="19" customWidth="1"/>
    <col min="14" max="14" width="13.57421875" style="19" customWidth="1"/>
    <col min="15" max="15" width="15.28125" style="19" customWidth="1"/>
    <col min="16" max="16" width="9.140625" style="19" customWidth="1"/>
    <col min="17" max="17" width="11.57421875" style="19" bestFit="1" customWidth="1"/>
    <col min="18" max="16384" width="9.140625" style="19" customWidth="1"/>
  </cols>
  <sheetData>
    <row r="1" spans="1:15" ht="15.75">
      <c r="A1" s="43" t="s">
        <v>117</v>
      </c>
      <c r="B1" s="44"/>
      <c r="C1" s="44"/>
      <c r="D1" s="44"/>
      <c r="E1" s="44"/>
      <c r="F1" s="45"/>
      <c r="G1" s="46"/>
      <c r="H1" s="46"/>
      <c r="I1" s="46"/>
      <c r="J1" s="46"/>
      <c r="K1" s="44"/>
      <c r="L1" s="46"/>
      <c r="M1" s="46"/>
      <c r="N1" s="46"/>
      <c r="O1" s="46"/>
    </row>
    <row r="2" spans="1:15" ht="12.75">
      <c r="A2" s="47"/>
      <c r="B2" s="48"/>
      <c r="C2" s="48"/>
      <c r="D2" s="48"/>
      <c r="E2" s="48"/>
      <c r="F2" s="49"/>
      <c r="G2" s="50"/>
      <c r="H2" s="50"/>
      <c r="I2" s="50"/>
      <c r="J2" s="50"/>
      <c r="K2" s="48"/>
      <c r="L2" s="50"/>
      <c r="M2" s="50"/>
      <c r="N2" s="50"/>
      <c r="O2" s="50"/>
    </row>
    <row r="3" spans="1:15" ht="12.75" customHeight="1">
      <c r="A3" s="78" t="s">
        <v>122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51"/>
      <c r="B5" s="52"/>
      <c r="C5" s="52"/>
      <c r="D5" s="52"/>
      <c r="E5" s="52"/>
      <c r="F5" s="52"/>
      <c r="G5" s="50"/>
      <c r="H5" s="50"/>
      <c r="I5" s="50"/>
      <c r="J5" s="50"/>
      <c r="K5" s="48"/>
      <c r="L5" s="50"/>
      <c r="M5" s="50"/>
      <c r="N5" s="50"/>
      <c r="O5" s="50"/>
    </row>
    <row r="6" spans="1:15" ht="13.5" thickBot="1">
      <c r="A6" s="51"/>
      <c r="B6" s="48"/>
      <c r="C6" s="52"/>
      <c r="D6" s="52"/>
      <c r="E6" s="52"/>
      <c r="F6" s="52"/>
      <c r="G6" s="50"/>
      <c r="H6" s="50"/>
      <c r="I6" s="50"/>
      <c r="J6" s="50"/>
      <c r="K6" s="48"/>
      <c r="L6" s="50"/>
      <c r="M6" s="50"/>
      <c r="N6" s="50"/>
      <c r="O6" s="50"/>
    </row>
    <row r="7" spans="1:15" ht="15.75" customHeight="1" thickBot="1">
      <c r="A7" s="83" t="s">
        <v>84</v>
      </c>
      <c r="B7" s="84"/>
      <c r="C7" s="62" t="s">
        <v>118</v>
      </c>
      <c r="D7" s="52"/>
      <c r="E7" s="52"/>
      <c r="F7" s="52"/>
      <c r="G7" s="52"/>
      <c r="H7" s="88" t="s">
        <v>6</v>
      </c>
      <c r="I7" s="88"/>
      <c r="J7" s="50"/>
      <c r="K7" s="63" t="s">
        <v>97</v>
      </c>
      <c r="L7" s="64"/>
      <c r="M7" s="65" t="s">
        <v>83</v>
      </c>
      <c r="N7" s="66">
        <f>IF($H$7=$A$46,B46,IF($H$7=$A$47,B47,IF($H$7=$A$48,B48,IF($H$7=$A$49,B49,IF($H$7=$A$50,B50,IF($H$7=$A$51,B51,IF($H$7=$A$52,B52)))))))</f>
        <v>1459</v>
      </c>
      <c r="O7" s="67" t="s">
        <v>109</v>
      </c>
    </row>
    <row r="8" spans="1:15" ht="30" customHeight="1" thickBot="1">
      <c r="A8" s="51"/>
      <c r="B8" s="52"/>
      <c r="C8" s="80" t="s">
        <v>119</v>
      </c>
      <c r="D8" s="80"/>
      <c r="E8" s="80"/>
      <c r="F8" s="80"/>
      <c r="G8" s="80"/>
      <c r="H8" s="50"/>
      <c r="I8" s="50"/>
      <c r="J8" s="50"/>
      <c r="K8" s="48"/>
      <c r="L8" s="50"/>
      <c r="M8" s="50"/>
      <c r="N8" s="50"/>
      <c r="O8" s="50"/>
    </row>
    <row r="9" spans="1:15" ht="15" thickBot="1">
      <c r="A9" s="53" t="s">
        <v>87</v>
      </c>
      <c r="B9" s="54"/>
      <c r="C9" s="62" t="s">
        <v>118</v>
      </c>
      <c r="D9" s="52"/>
      <c r="E9" s="52"/>
      <c r="F9" s="52"/>
      <c r="G9" s="50"/>
      <c r="H9" s="88" t="s">
        <v>90</v>
      </c>
      <c r="I9" s="88"/>
      <c r="J9" s="50"/>
      <c r="K9" s="68" t="s">
        <v>110</v>
      </c>
      <c r="L9" s="69"/>
      <c r="M9" s="69" t="s">
        <v>83</v>
      </c>
      <c r="N9" s="70">
        <f>VLOOKUP(H9,A33:B42,2,FALSE)</f>
        <v>7123.7</v>
      </c>
      <c r="O9" s="71" t="s">
        <v>111</v>
      </c>
    </row>
    <row r="10" spans="1:15" ht="12.75" customHeight="1">
      <c r="A10" s="51"/>
      <c r="B10" s="52"/>
      <c r="C10" s="54" t="s">
        <v>120</v>
      </c>
      <c r="D10" s="52"/>
      <c r="E10" s="52"/>
      <c r="F10" s="52"/>
      <c r="G10" s="50"/>
      <c r="H10" s="50"/>
      <c r="I10" s="50"/>
      <c r="J10" s="50"/>
      <c r="K10" s="48"/>
      <c r="L10" s="50"/>
      <c r="M10" s="50"/>
      <c r="N10" s="50"/>
      <c r="O10" s="50"/>
    </row>
    <row r="11" spans="1:15" ht="12.75">
      <c r="A11" s="51"/>
      <c r="B11" s="52"/>
      <c r="C11" s="52"/>
      <c r="D11" s="52"/>
      <c r="E11" s="52"/>
      <c r="F11" s="52"/>
      <c r="G11" s="52"/>
      <c r="H11" s="52"/>
      <c r="I11" s="50"/>
      <c r="J11" s="54"/>
      <c r="K11" s="54"/>
      <c r="L11" s="50"/>
      <c r="M11" s="48"/>
      <c r="N11" s="50"/>
      <c r="O11" s="50"/>
    </row>
    <row r="12" spans="1:15" ht="12.75">
      <c r="A12" s="51"/>
      <c r="B12" s="52"/>
      <c r="C12" s="52"/>
      <c r="D12" s="52"/>
      <c r="E12" s="52"/>
      <c r="F12" s="52"/>
      <c r="G12" s="52"/>
      <c r="H12" s="52"/>
      <c r="I12" s="50"/>
      <c r="J12" s="54"/>
      <c r="K12" s="54"/>
      <c r="L12" s="50"/>
      <c r="M12" s="48"/>
      <c r="N12" s="50"/>
      <c r="O12" s="50"/>
    </row>
    <row r="13" spans="1:15" ht="12.75">
      <c r="A13" s="53" t="s">
        <v>116</v>
      </c>
      <c r="B13" s="61"/>
      <c r="C13" s="52"/>
      <c r="D13" s="52"/>
      <c r="E13" s="52"/>
      <c r="F13" s="52"/>
      <c r="G13" s="52"/>
      <c r="H13" s="52"/>
      <c r="I13" s="50"/>
      <c r="J13" s="54"/>
      <c r="K13" s="54"/>
      <c r="L13" s="50"/>
      <c r="M13" s="48"/>
      <c r="N13" s="50"/>
      <c r="O13" s="50"/>
    </row>
    <row r="14" spans="1:15" ht="38.25">
      <c r="A14" s="51"/>
      <c r="B14" s="52"/>
      <c r="C14" s="72" t="s">
        <v>2</v>
      </c>
      <c r="D14" s="73" t="s">
        <v>113</v>
      </c>
      <c r="E14" s="74" t="s">
        <v>3</v>
      </c>
      <c r="F14" s="75" t="s">
        <v>1</v>
      </c>
      <c r="G14" s="50"/>
      <c r="H14" s="54"/>
      <c r="I14" s="54"/>
      <c r="J14" s="50"/>
      <c r="K14" s="48"/>
      <c r="L14" s="50"/>
      <c r="M14" s="50"/>
      <c r="N14" s="50"/>
      <c r="O14" s="50"/>
    </row>
    <row r="15" spans="1:15" ht="25.5">
      <c r="A15" s="51"/>
      <c r="B15" s="52"/>
      <c r="C15" s="76" t="str">
        <f>H9</f>
        <v>1,001 - 1,500 sf</v>
      </c>
      <c r="D15" s="76">
        <f>N9</f>
        <v>7123.7</v>
      </c>
      <c r="E15" s="76">
        <f>D15*1.2</f>
        <v>8548.439999999999</v>
      </c>
      <c r="F15" s="77">
        <f>E15/N7</f>
        <v>5.85910897875257</v>
      </c>
      <c r="G15" s="50"/>
      <c r="H15" s="54"/>
      <c r="I15" s="54"/>
      <c r="J15" s="50"/>
      <c r="K15" s="48"/>
      <c r="L15" s="50"/>
      <c r="M15" s="50"/>
      <c r="N15" s="50"/>
      <c r="O15" s="50"/>
    </row>
    <row r="16" spans="1:15" ht="12.75">
      <c r="A16" s="51"/>
      <c r="B16" s="52"/>
      <c r="C16" s="52"/>
      <c r="D16" s="55"/>
      <c r="E16" s="55"/>
      <c r="F16" s="56"/>
      <c r="G16" s="50"/>
      <c r="H16" s="54"/>
      <c r="I16" s="54"/>
      <c r="J16" s="50"/>
      <c r="K16" s="48"/>
      <c r="L16" s="50"/>
      <c r="M16" s="50"/>
      <c r="N16" s="50"/>
      <c r="O16" s="50"/>
    </row>
    <row r="17" spans="1:15" ht="12.75">
      <c r="A17" s="51"/>
      <c r="B17" s="52"/>
      <c r="C17" s="52"/>
      <c r="D17" s="55"/>
      <c r="E17" s="55"/>
      <c r="F17" s="56"/>
      <c r="G17" s="50"/>
      <c r="H17" s="54"/>
      <c r="I17" s="54"/>
      <c r="J17" s="50"/>
      <c r="K17" s="48"/>
      <c r="L17" s="50"/>
      <c r="M17" s="50"/>
      <c r="N17" s="50"/>
      <c r="O17" s="50"/>
    </row>
    <row r="18" spans="1:15" ht="12.75">
      <c r="A18" s="51"/>
      <c r="B18" s="52"/>
      <c r="C18" s="52"/>
      <c r="D18" s="55"/>
      <c r="E18" s="55"/>
      <c r="F18" s="55"/>
      <c r="G18" s="55"/>
      <c r="H18" s="56"/>
      <c r="I18" s="50"/>
      <c r="J18" s="54"/>
      <c r="K18" s="54"/>
      <c r="L18" s="50"/>
      <c r="M18" s="48"/>
      <c r="N18" s="50"/>
      <c r="O18" s="50"/>
    </row>
    <row r="19" spans="1:15" ht="12.75">
      <c r="A19" s="51"/>
      <c r="B19" s="52"/>
      <c r="C19" s="52"/>
      <c r="D19" s="55"/>
      <c r="E19" s="55"/>
      <c r="F19" s="55"/>
      <c r="G19" s="55"/>
      <c r="H19" s="56"/>
      <c r="I19" s="50"/>
      <c r="J19" s="54"/>
      <c r="K19" s="54"/>
      <c r="L19" s="50"/>
      <c r="M19" s="48"/>
      <c r="N19" s="50"/>
      <c r="O19" s="50"/>
    </row>
    <row r="20" spans="1:15" ht="40.5" customHeight="1">
      <c r="A20" s="57" t="s">
        <v>102</v>
      </c>
      <c r="B20" s="58">
        <v>1</v>
      </c>
      <c r="C20" s="82" t="s">
        <v>114</v>
      </c>
      <c r="D20" s="82"/>
      <c r="E20" s="82"/>
      <c r="F20" s="82"/>
      <c r="G20" s="82"/>
      <c r="H20" s="82"/>
      <c r="I20" s="50"/>
      <c r="J20" s="54"/>
      <c r="K20" s="54"/>
      <c r="L20" s="50"/>
      <c r="M20" s="48"/>
      <c r="N20" s="50"/>
      <c r="O20" s="50"/>
    </row>
    <row r="21" spans="1:15" ht="12.75" customHeight="1">
      <c r="A21" s="57"/>
      <c r="B21" s="58"/>
      <c r="C21" s="59"/>
      <c r="D21" s="59"/>
      <c r="E21" s="59"/>
      <c r="F21" s="59"/>
      <c r="G21" s="59"/>
      <c r="H21" s="59"/>
      <c r="I21" s="50"/>
      <c r="J21" s="54"/>
      <c r="K21" s="54"/>
      <c r="L21" s="50"/>
      <c r="M21" s="48"/>
      <c r="N21" s="50"/>
      <c r="O21" s="50"/>
    </row>
    <row r="22" spans="1:17" ht="39" customHeight="1">
      <c r="A22" s="50"/>
      <c r="B22" s="58">
        <v>2</v>
      </c>
      <c r="C22" s="81" t="s">
        <v>121</v>
      </c>
      <c r="D22" s="81"/>
      <c r="E22" s="81"/>
      <c r="F22" s="81"/>
      <c r="G22" s="81"/>
      <c r="H22" s="81"/>
      <c r="I22" s="50"/>
      <c r="J22" s="54"/>
      <c r="K22" s="54"/>
      <c r="L22" s="50"/>
      <c r="M22" s="48"/>
      <c r="N22" s="50"/>
      <c r="O22" s="50"/>
      <c r="P22" s="14"/>
      <c r="Q22" s="14"/>
    </row>
    <row r="23" spans="1:17" ht="12.75" customHeight="1">
      <c r="A23" s="50"/>
      <c r="B23" s="58"/>
      <c r="C23" s="60"/>
      <c r="D23" s="60"/>
      <c r="E23" s="60"/>
      <c r="F23" s="60"/>
      <c r="G23" s="60"/>
      <c r="H23" s="60"/>
      <c r="I23" s="50"/>
      <c r="J23" s="54"/>
      <c r="K23" s="54"/>
      <c r="L23" s="50"/>
      <c r="M23" s="48"/>
      <c r="N23" s="50"/>
      <c r="O23" s="50"/>
      <c r="P23" s="14"/>
      <c r="Q23" s="14"/>
    </row>
    <row r="24" spans="1:17" ht="41.25" customHeight="1">
      <c r="A24" s="52"/>
      <c r="B24" s="58">
        <v>3</v>
      </c>
      <c r="C24" s="87" t="s">
        <v>115</v>
      </c>
      <c r="D24" s="87"/>
      <c r="E24" s="87"/>
      <c r="F24" s="87"/>
      <c r="G24" s="87"/>
      <c r="H24" s="87"/>
      <c r="I24" s="50"/>
      <c r="J24" s="54"/>
      <c r="K24" s="54"/>
      <c r="L24" s="50"/>
      <c r="M24" s="48"/>
      <c r="N24" s="50"/>
      <c r="O24" s="50"/>
      <c r="P24" s="14"/>
      <c r="Q24" s="14"/>
    </row>
    <row r="25" spans="1:17" ht="41.25" customHeight="1">
      <c r="A25" s="15"/>
      <c r="B25" s="18"/>
      <c r="C25" s="17"/>
      <c r="D25" s="17"/>
      <c r="E25" s="17"/>
      <c r="F25" s="17"/>
      <c r="G25" s="17"/>
      <c r="H25" s="17"/>
      <c r="I25" s="14"/>
      <c r="J25" s="16"/>
      <c r="K25" s="16"/>
      <c r="L25" s="14"/>
      <c r="M25" s="13"/>
      <c r="N25" s="14"/>
      <c r="O25" s="14"/>
      <c r="P25" s="14"/>
      <c r="Q25" s="14"/>
    </row>
    <row r="26" spans="1:15" ht="41.25" customHeight="1">
      <c r="A26" s="15"/>
      <c r="B26" s="18"/>
      <c r="C26" s="17"/>
      <c r="D26" s="17"/>
      <c r="E26" s="17"/>
      <c r="F26" s="17"/>
      <c r="G26" s="17"/>
      <c r="H26" s="17"/>
      <c r="I26" s="14"/>
      <c r="J26" s="16"/>
      <c r="K26" s="16"/>
      <c r="L26" s="14"/>
      <c r="M26" s="13"/>
      <c r="N26" s="14"/>
      <c r="O26" s="14"/>
    </row>
    <row r="27" spans="1:15" ht="41.25" customHeight="1">
      <c r="A27" s="15"/>
      <c r="B27" s="18"/>
      <c r="C27" s="17"/>
      <c r="D27" s="17"/>
      <c r="E27" s="17"/>
      <c r="F27" s="17"/>
      <c r="G27" s="17"/>
      <c r="H27" s="17"/>
      <c r="I27" s="14"/>
      <c r="J27" s="16"/>
      <c r="K27" s="16"/>
      <c r="L27" s="14"/>
      <c r="M27" s="13"/>
      <c r="N27" s="14"/>
      <c r="O27" s="14"/>
    </row>
    <row r="28" spans="1:18" ht="41.25" customHeight="1">
      <c r="A28" s="23"/>
      <c r="B28" s="24"/>
      <c r="C28" s="25"/>
      <c r="D28" s="25"/>
      <c r="E28" s="25"/>
      <c r="F28" s="25"/>
      <c r="G28" s="25"/>
      <c r="H28" s="25"/>
      <c r="I28" s="26"/>
      <c r="J28" s="27"/>
      <c r="K28" s="27"/>
      <c r="L28" s="26"/>
      <c r="M28" s="28"/>
      <c r="N28" s="26"/>
      <c r="O28" s="26"/>
      <c r="P28" s="26"/>
      <c r="Q28" s="26"/>
      <c r="R28" s="26"/>
    </row>
    <row r="29" spans="1:18" ht="12.75">
      <c r="A29" s="23"/>
      <c r="B29" s="23"/>
      <c r="C29" s="23"/>
      <c r="D29" s="29"/>
      <c r="E29" s="29"/>
      <c r="F29" s="29"/>
      <c r="G29" s="29"/>
      <c r="H29" s="30"/>
      <c r="I29" s="26"/>
      <c r="J29" s="27"/>
      <c r="K29" s="27"/>
      <c r="L29" s="26"/>
      <c r="M29" s="28"/>
      <c r="N29" s="26"/>
      <c r="O29" s="26"/>
      <c r="P29" s="26"/>
      <c r="Q29" s="26"/>
      <c r="R29" s="26"/>
    </row>
    <row r="30" spans="1:18" ht="12.75">
      <c r="A30" s="23"/>
      <c r="B30" s="23"/>
      <c r="C30" s="23"/>
      <c r="D30" s="23"/>
      <c r="E30" s="23"/>
      <c r="F30" s="23"/>
      <c r="G30" s="26"/>
      <c r="H30" s="26"/>
      <c r="I30" s="26"/>
      <c r="J30" s="26"/>
      <c r="K30" s="28"/>
      <c r="L30" s="26"/>
      <c r="M30" s="26"/>
      <c r="N30" s="26"/>
      <c r="O30" s="26"/>
      <c r="P30" s="26"/>
      <c r="Q30" s="26"/>
      <c r="R30" s="26"/>
    </row>
    <row r="31" spans="1:18" ht="12.75">
      <c r="A31" s="31" t="s">
        <v>0</v>
      </c>
      <c r="B31" s="28"/>
      <c r="C31" s="28"/>
      <c r="D31" s="28"/>
      <c r="E31" s="28"/>
      <c r="F31" s="32"/>
      <c r="G31" s="26"/>
      <c r="H31" s="26"/>
      <c r="I31" s="26"/>
      <c r="J31" s="26"/>
      <c r="K31" s="28"/>
      <c r="L31" s="26"/>
      <c r="M31" s="26"/>
      <c r="N31" s="26"/>
      <c r="O31" s="26"/>
      <c r="P31" s="26"/>
      <c r="Q31" s="26"/>
      <c r="R31" s="26"/>
    </row>
    <row r="32" spans="1:18" s="22" customFormat="1" ht="40.5" customHeight="1">
      <c r="A32" s="33" t="s">
        <v>2</v>
      </c>
      <c r="B32" s="34" t="s">
        <v>85</v>
      </c>
      <c r="C32" s="35" t="s">
        <v>3</v>
      </c>
      <c r="D32" s="36" t="s">
        <v>1</v>
      </c>
      <c r="E32" s="37"/>
      <c r="F32" s="26"/>
      <c r="G32" s="26"/>
      <c r="H32" s="26"/>
      <c r="I32" s="28"/>
      <c r="J32" s="26"/>
      <c r="K32" s="37"/>
      <c r="L32" s="37"/>
      <c r="M32" s="37"/>
      <c r="N32" s="37"/>
      <c r="O32" s="37"/>
      <c r="P32" s="37"/>
      <c r="Q32" s="37"/>
      <c r="R32" s="37"/>
    </row>
    <row r="33" spans="1:18" s="22" customFormat="1" ht="13.5" customHeight="1">
      <c r="A33" s="33" t="s">
        <v>82</v>
      </c>
      <c r="B33" s="34"/>
      <c r="C33" s="35"/>
      <c r="D33" s="36"/>
      <c r="E33" s="37"/>
      <c r="F33" s="26"/>
      <c r="G33" s="26"/>
      <c r="H33" s="26"/>
      <c r="I33" s="28"/>
      <c r="J33" s="26"/>
      <c r="K33" s="37"/>
      <c r="L33" s="37"/>
      <c r="M33" s="37"/>
      <c r="N33" s="37"/>
      <c r="O33" s="37"/>
      <c r="P33" s="37"/>
      <c r="Q33" s="37"/>
      <c r="R33" s="37"/>
    </row>
    <row r="34" spans="1:18" ht="12.75">
      <c r="A34" s="38" t="s">
        <v>88</v>
      </c>
      <c r="B34" s="39">
        <v>5124.51</v>
      </c>
      <c r="C34" s="28">
        <f>B34*1.2</f>
        <v>6149.412</v>
      </c>
      <c r="D34" s="32">
        <f aca="true" t="shared" si="0" ref="D34:D42">C34/$N$7</f>
        <v>4.21481288553804</v>
      </c>
      <c r="E34" s="26"/>
      <c r="F34" s="37"/>
      <c r="G34" s="37"/>
      <c r="H34" s="37"/>
      <c r="I34" s="40"/>
      <c r="J34" s="37"/>
      <c r="K34" s="26"/>
      <c r="L34" s="26"/>
      <c r="M34" s="26"/>
      <c r="N34" s="26"/>
      <c r="O34" s="26"/>
      <c r="P34" s="26"/>
      <c r="Q34" s="26"/>
      <c r="R34" s="26"/>
    </row>
    <row r="35" spans="1:18" ht="12.75">
      <c r="A35" s="38" t="s">
        <v>89</v>
      </c>
      <c r="B35" s="39">
        <v>5319.64</v>
      </c>
      <c r="C35" s="28">
        <f aca="true" t="shared" si="1" ref="C35:C42">B35*1.2</f>
        <v>6383.568</v>
      </c>
      <c r="D35" s="32">
        <f t="shared" si="0"/>
        <v>4.375303632625086</v>
      </c>
      <c r="E35" s="26"/>
      <c r="F35" s="26"/>
      <c r="G35" s="26"/>
      <c r="H35" s="26"/>
      <c r="I35" s="28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2.75">
      <c r="A36" s="38" t="s">
        <v>90</v>
      </c>
      <c r="B36" s="39">
        <v>7123.7</v>
      </c>
      <c r="C36" s="28">
        <f t="shared" si="1"/>
        <v>8548.439999999999</v>
      </c>
      <c r="D36" s="32">
        <f t="shared" si="0"/>
        <v>5.85910897875257</v>
      </c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2.75">
      <c r="A37" s="38" t="s">
        <v>91</v>
      </c>
      <c r="B37" s="39">
        <v>8492.17</v>
      </c>
      <c r="C37" s="28">
        <f t="shared" si="1"/>
        <v>10190.604</v>
      </c>
      <c r="D37" s="32">
        <f t="shared" si="0"/>
        <v>6.984649760109663</v>
      </c>
      <c r="E37" s="26"/>
      <c r="F37" s="26"/>
      <c r="G37" s="26"/>
      <c r="H37" s="26"/>
      <c r="I37" s="28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2.75">
      <c r="A38" s="38" t="s">
        <v>92</v>
      </c>
      <c r="B38" s="39">
        <v>9801.11</v>
      </c>
      <c r="C38" s="28">
        <f t="shared" si="1"/>
        <v>11761.332</v>
      </c>
      <c r="D38" s="32">
        <f t="shared" si="0"/>
        <v>8.061228238519535</v>
      </c>
      <c r="E38" s="26"/>
      <c r="F38" s="26"/>
      <c r="G38" s="26"/>
      <c r="H38" s="26"/>
      <c r="I38" s="28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2.75">
      <c r="A39" s="38" t="s">
        <v>93</v>
      </c>
      <c r="B39" s="39">
        <v>10567.51</v>
      </c>
      <c r="C39" s="28">
        <f t="shared" si="1"/>
        <v>12681.012</v>
      </c>
      <c r="D39" s="32">
        <f t="shared" si="0"/>
        <v>8.69157779300891</v>
      </c>
      <c r="E39" s="26"/>
      <c r="F39" s="26"/>
      <c r="G39" s="26"/>
      <c r="H39" s="26"/>
      <c r="I39" s="28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2.75">
      <c r="A40" s="38" t="s">
        <v>94</v>
      </c>
      <c r="B40" s="39">
        <v>12202.96</v>
      </c>
      <c r="C40" s="28">
        <f t="shared" si="1"/>
        <v>14643.551999999998</v>
      </c>
      <c r="D40" s="32">
        <f t="shared" si="0"/>
        <v>10.036704592186428</v>
      </c>
      <c r="E40" s="26"/>
      <c r="F40" s="26"/>
      <c r="G40" s="26"/>
      <c r="H40" s="26"/>
      <c r="I40" s="28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2.75">
      <c r="A41" s="38" t="s">
        <v>95</v>
      </c>
      <c r="B41" s="39">
        <v>13198.13</v>
      </c>
      <c r="C41" s="28">
        <f t="shared" si="1"/>
        <v>15837.755999999998</v>
      </c>
      <c r="D41" s="32">
        <f t="shared" si="0"/>
        <v>10.855213159698422</v>
      </c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2.75">
      <c r="A42" s="38" t="s">
        <v>96</v>
      </c>
      <c r="B42" s="39">
        <v>14842.48</v>
      </c>
      <c r="C42" s="28">
        <f t="shared" si="1"/>
        <v>17810.976</v>
      </c>
      <c r="D42" s="32">
        <f t="shared" si="0"/>
        <v>12.207660041124056</v>
      </c>
      <c r="E42" s="26"/>
      <c r="F42" s="26"/>
      <c r="G42" s="26"/>
      <c r="H42" s="26"/>
      <c r="I42" s="28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2.75">
      <c r="A43" s="26"/>
      <c r="B43" s="28"/>
      <c r="C43" s="28"/>
      <c r="D43" s="28"/>
      <c r="E43" s="28"/>
      <c r="F43" s="32"/>
      <c r="G43" s="26"/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</row>
    <row r="44" spans="1:18" ht="12.75">
      <c r="A44" s="26"/>
      <c r="B44" s="28"/>
      <c r="C44" s="28"/>
      <c r="D44" s="28"/>
      <c r="E44" s="28"/>
      <c r="F44" s="32"/>
      <c r="G44" s="26"/>
      <c r="H44" s="26"/>
      <c r="I44" s="26"/>
      <c r="J44" s="26"/>
      <c r="K44" s="28"/>
      <c r="L44" s="26"/>
      <c r="M44" s="26"/>
      <c r="N44" s="26"/>
      <c r="O44" s="26"/>
      <c r="P44" s="26"/>
      <c r="Q44" s="26"/>
      <c r="R44" s="26"/>
    </row>
    <row r="45" spans="1:18" ht="25.5">
      <c r="A45" s="41" t="s">
        <v>5</v>
      </c>
      <c r="B45" s="33" t="s">
        <v>12</v>
      </c>
      <c r="C45" s="33" t="s">
        <v>86</v>
      </c>
      <c r="D45" s="41" t="s">
        <v>13</v>
      </c>
      <c r="E45" s="41"/>
      <c r="F45" s="41"/>
      <c r="G45" s="41"/>
      <c r="H45" s="41"/>
      <c r="I45" s="26"/>
      <c r="J45" s="26"/>
      <c r="K45" s="26"/>
      <c r="L45" s="28"/>
      <c r="M45" s="26"/>
      <c r="N45" s="86" t="s">
        <v>100</v>
      </c>
      <c r="O45" s="86"/>
      <c r="P45" s="26"/>
      <c r="Q45" s="26"/>
      <c r="R45" s="26"/>
    </row>
    <row r="46" spans="1:18" ht="12.75">
      <c r="A46" s="37" t="s">
        <v>82</v>
      </c>
      <c r="B46" s="42">
        <v>0</v>
      </c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26"/>
      <c r="N46" s="41" t="s">
        <v>98</v>
      </c>
      <c r="O46" s="41" t="s">
        <v>99</v>
      </c>
      <c r="P46" s="26" t="s">
        <v>101</v>
      </c>
      <c r="Q46" s="26" t="s">
        <v>112</v>
      </c>
      <c r="R46" s="26"/>
    </row>
    <row r="47" spans="1:18" ht="42.75" customHeight="1">
      <c r="A47" s="26" t="s">
        <v>6</v>
      </c>
      <c r="B47" s="26">
        <v>1459</v>
      </c>
      <c r="C47" s="26">
        <v>0</v>
      </c>
      <c r="D47" s="85" t="s">
        <v>103</v>
      </c>
      <c r="E47" s="85"/>
      <c r="F47" s="85"/>
      <c r="G47" s="85"/>
      <c r="H47" s="85"/>
      <c r="I47" s="85"/>
      <c r="J47" s="85"/>
      <c r="K47" s="85"/>
      <c r="L47" s="85"/>
      <c r="M47" s="26"/>
      <c r="N47" s="26">
        <v>0</v>
      </c>
      <c r="O47" s="37">
        <v>0</v>
      </c>
      <c r="P47" s="26">
        <v>0</v>
      </c>
      <c r="Q47" s="26">
        <v>0</v>
      </c>
      <c r="R47" s="26"/>
    </row>
    <row r="48" spans="1:18" ht="42.75" customHeight="1">
      <c r="A48" s="26" t="s">
        <v>7</v>
      </c>
      <c r="B48" s="26">
        <v>1469</v>
      </c>
      <c r="C48" s="26">
        <v>0</v>
      </c>
      <c r="D48" s="85" t="s">
        <v>104</v>
      </c>
      <c r="E48" s="85"/>
      <c r="F48" s="85"/>
      <c r="G48" s="85"/>
      <c r="H48" s="85"/>
      <c r="I48" s="85"/>
      <c r="J48" s="85"/>
      <c r="K48" s="85"/>
      <c r="L48" s="85"/>
      <c r="M48" s="26"/>
      <c r="N48" s="26">
        <v>1</v>
      </c>
      <c r="O48" s="26">
        <v>2.5</v>
      </c>
      <c r="P48" s="26">
        <v>0.25</v>
      </c>
      <c r="Q48" s="26">
        <v>1</v>
      </c>
      <c r="R48" s="26"/>
    </row>
    <row r="49" spans="1:18" ht="42.75" customHeight="1">
      <c r="A49" s="26" t="s">
        <v>8</v>
      </c>
      <c r="B49" s="26">
        <v>1529</v>
      </c>
      <c r="C49" s="26">
        <v>997</v>
      </c>
      <c r="D49" s="85" t="s">
        <v>105</v>
      </c>
      <c r="E49" s="85"/>
      <c r="F49" s="85"/>
      <c r="G49" s="85"/>
      <c r="H49" s="85"/>
      <c r="I49" s="85"/>
      <c r="J49" s="85"/>
      <c r="K49" s="85"/>
      <c r="L49" s="85"/>
      <c r="M49" s="26"/>
      <c r="N49" s="26">
        <v>2</v>
      </c>
      <c r="O49" s="26">
        <v>3</v>
      </c>
      <c r="P49" s="26">
        <v>0.5</v>
      </c>
      <c r="Q49" s="26">
        <v>2</v>
      </c>
      <c r="R49" s="26"/>
    </row>
    <row r="50" spans="1:18" ht="42.75" customHeight="1">
      <c r="A50" s="26" t="s">
        <v>9</v>
      </c>
      <c r="B50" s="26">
        <v>1519</v>
      </c>
      <c r="C50" s="26">
        <v>523</v>
      </c>
      <c r="D50" s="85" t="s">
        <v>106</v>
      </c>
      <c r="E50" s="85"/>
      <c r="F50" s="85"/>
      <c r="G50" s="85"/>
      <c r="H50" s="85"/>
      <c r="I50" s="85"/>
      <c r="J50" s="85"/>
      <c r="K50" s="85"/>
      <c r="L50" s="85"/>
      <c r="M50" s="26"/>
      <c r="N50" s="26">
        <v>3</v>
      </c>
      <c r="O50" s="26">
        <v>3.5</v>
      </c>
      <c r="P50" s="26">
        <v>1</v>
      </c>
      <c r="Q50" s="26">
        <v>3</v>
      </c>
      <c r="R50" s="26"/>
    </row>
    <row r="51" spans="1:18" ht="42.75" customHeight="1">
      <c r="A51" s="26" t="s">
        <v>10</v>
      </c>
      <c r="B51" s="26">
        <v>1565</v>
      </c>
      <c r="C51" s="26">
        <v>834</v>
      </c>
      <c r="D51" s="85" t="s">
        <v>107</v>
      </c>
      <c r="E51" s="85"/>
      <c r="F51" s="85"/>
      <c r="G51" s="85"/>
      <c r="H51" s="85"/>
      <c r="I51" s="85"/>
      <c r="J51" s="85"/>
      <c r="K51" s="85"/>
      <c r="L51" s="85"/>
      <c r="M51" s="26"/>
      <c r="N51" s="26"/>
      <c r="O51" s="26">
        <v>4</v>
      </c>
      <c r="P51" s="26">
        <v>1.5</v>
      </c>
      <c r="Q51" s="26">
        <v>4</v>
      </c>
      <c r="R51" s="26"/>
    </row>
    <row r="52" spans="1:18" ht="42.75" customHeight="1">
      <c r="A52" s="26" t="s">
        <v>11</v>
      </c>
      <c r="B52" s="26">
        <v>1697</v>
      </c>
      <c r="C52" s="26">
        <v>97</v>
      </c>
      <c r="D52" s="85" t="s">
        <v>108</v>
      </c>
      <c r="E52" s="85"/>
      <c r="F52" s="85"/>
      <c r="G52" s="85"/>
      <c r="H52" s="85"/>
      <c r="I52" s="85"/>
      <c r="J52" s="85"/>
      <c r="K52" s="85"/>
      <c r="L52" s="85"/>
      <c r="M52" s="26"/>
      <c r="N52" s="26"/>
      <c r="O52" s="26">
        <v>5</v>
      </c>
      <c r="P52" s="26">
        <v>2</v>
      </c>
      <c r="Q52" s="26">
        <v>5</v>
      </c>
      <c r="R52" s="26"/>
    </row>
    <row r="53" spans="1:18" ht="12.75">
      <c r="A53" s="26"/>
      <c r="B53" s="28"/>
      <c r="C53" s="28"/>
      <c r="D53" s="28"/>
      <c r="E53" s="28"/>
      <c r="F53" s="32"/>
      <c r="G53" s="26"/>
      <c r="H53" s="42"/>
      <c r="I53" s="42"/>
      <c r="J53" s="42"/>
      <c r="K53" s="42"/>
      <c r="L53" s="26"/>
      <c r="M53" s="26"/>
      <c r="N53" s="26"/>
      <c r="O53" s="26"/>
      <c r="P53" s="26"/>
      <c r="Q53" s="26">
        <v>6</v>
      </c>
      <c r="R53" s="26"/>
    </row>
    <row r="54" spans="1:18" ht="12.75">
      <c r="A54" s="26"/>
      <c r="B54" s="28"/>
      <c r="C54" s="28"/>
      <c r="D54" s="28"/>
      <c r="E54" s="28"/>
      <c r="F54" s="32"/>
      <c r="G54" s="26"/>
      <c r="H54" s="26"/>
      <c r="I54" s="26"/>
      <c r="J54" s="26"/>
      <c r="K54" s="28"/>
      <c r="L54" s="26"/>
      <c r="M54" s="26"/>
      <c r="N54" s="26"/>
      <c r="O54" s="26"/>
      <c r="P54" s="26"/>
      <c r="Q54" s="26">
        <v>7</v>
      </c>
      <c r="R54" s="26"/>
    </row>
    <row r="55" spans="1:18" ht="12.75">
      <c r="A55" s="26"/>
      <c r="B55" s="28"/>
      <c r="C55" s="28"/>
      <c r="D55" s="28"/>
      <c r="E55" s="28"/>
      <c r="F55" s="32"/>
      <c r="G55" s="26"/>
      <c r="H55" s="26"/>
      <c r="I55" s="26"/>
      <c r="J55" s="26"/>
      <c r="K55" s="28"/>
      <c r="L55" s="26"/>
      <c r="M55" s="26"/>
      <c r="N55" s="26"/>
      <c r="O55" s="26"/>
      <c r="P55" s="26"/>
      <c r="Q55" s="26">
        <v>8</v>
      </c>
      <c r="R55" s="26"/>
    </row>
    <row r="56" spans="1:18" ht="12.75">
      <c r="A56" s="26"/>
      <c r="B56" s="28"/>
      <c r="C56" s="28"/>
      <c r="D56" s="28"/>
      <c r="E56" s="28"/>
      <c r="F56" s="32"/>
      <c r="G56" s="26"/>
      <c r="H56" s="26"/>
      <c r="I56" s="26"/>
      <c r="J56" s="26"/>
      <c r="K56" s="28"/>
      <c r="L56" s="26"/>
      <c r="M56" s="26"/>
      <c r="N56" s="26"/>
      <c r="O56" s="26"/>
      <c r="P56" s="26"/>
      <c r="Q56" s="26">
        <v>9</v>
      </c>
      <c r="R56" s="26"/>
    </row>
    <row r="57" spans="1:18" ht="12.75">
      <c r="A57" s="26"/>
      <c r="B57" s="28"/>
      <c r="C57" s="28"/>
      <c r="D57" s="28"/>
      <c r="E57" s="28"/>
      <c r="F57" s="32"/>
      <c r="G57" s="26"/>
      <c r="H57" s="26"/>
      <c r="I57" s="26"/>
      <c r="J57" s="26"/>
      <c r="K57" s="28"/>
      <c r="L57" s="26"/>
      <c r="M57" s="26"/>
      <c r="N57" s="26"/>
      <c r="O57" s="26"/>
      <c r="P57" s="26"/>
      <c r="Q57" s="26">
        <v>10</v>
      </c>
      <c r="R57" s="26"/>
    </row>
    <row r="58" spans="1:18" ht="12.75">
      <c r="A58" s="26"/>
      <c r="B58" s="28"/>
      <c r="C58" s="28"/>
      <c r="D58" s="28"/>
      <c r="E58" s="28"/>
      <c r="F58" s="32"/>
      <c r="G58" s="26"/>
      <c r="H58" s="26"/>
      <c r="I58" s="26"/>
      <c r="J58" s="26"/>
      <c r="K58" s="28"/>
      <c r="L58" s="26"/>
      <c r="M58" s="26"/>
      <c r="N58" s="26"/>
      <c r="O58" s="26"/>
      <c r="P58" s="26"/>
      <c r="Q58" s="26">
        <v>11</v>
      </c>
      <c r="R58" s="26"/>
    </row>
    <row r="59" spans="1:18" ht="12.75">
      <c r="A59" s="26"/>
      <c r="B59" s="28"/>
      <c r="C59" s="28"/>
      <c r="D59" s="28"/>
      <c r="E59" s="28"/>
      <c r="F59" s="32"/>
      <c r="G59" s="26"/>
      <c r="H59" s="26"/>
      <c r="I59" s="26"/>
      <c r="J59" s="26"/>
      <c r="K59" s="28"/>
      <c r="L59" s="26"/>
      <c r="M59" s="26"/>
      <c r="N59" s="26"/>
      <c r="O59" s="26"/>
      <c r="P59" s="26"/>
      <c r="Q59" s="26">
        <v>12</v>
      </c>
      <c r="R59" s="26"/>
    </row>
    <row r="60" spans="1:18" ht="12.75">
      <c r="A60" s="26"/>
      <c r="B60" s="28"/>
      <c r="C60" s="28"/>
      <c r="D60" s="28"/>
      <c r="E60" s="28"/>
      <c r="F60" s="32"/>
      <c r="G60" s="26"/>
      <c r="H60" s="26"/>
      <c r="I60" s="26"/>
      <c r="J60" s="26"/>
      <c r="K60" s="28"/>
      <c r="L60" s="26"/>
      <c r="M60" s="26"/>
      <c r="N60" s="26"/>
      <c r="O60" s="26"/>
      <c r="P60" s="26"/>
      <c r="Q60" s="26"/>
      <c r="R60" s="26"/>
    </row>
  </sheetData>
  <sheetProtection password="CDF2" sheet="1" objects="1" scenarios="1"/>
  <protectedRanges>
    <protectedRange sqref="H7 H9" name="Input"/>
  </protectedRanges>
  <mergeCells count="15">
    <mergeCell ref="D51:L51"/>
    <mergeCell ref="D47:L47"/>
    <mergeCell ref="D48:L48"/>
    <mergeCell ref="D49:L49"/>
    <mergeCell ref="D50:L50"/>
    <mergeCell ref="A3:O4"/>
    <mergeCell ref="C8:G8"/>
    <mergeCell ref="C22:H22"/>
    <mergeCell ref="C20:H20"/>
    <mergeCell ref="A7:B7"/>
    <mergeCell ref="D52:L52"/>
    <mergeCell ref="N45:O45"/>
    <mergeCell ref="C24:H24"/>
    <mergeCell ref="H7:I7"/>
    <mergeCell ref="H9:I9"/>
  </mergeCells>
  <dataValidations count="2">
    <dataValidation type="list" allowBlank="1" showInputMessage="1" showErrorMessage="1" sqref="H7:I7">
      <formula1>$A$46:$A$52</formula1>
    </dataValidation>
    <dataValidation type="list" allowBlank="1" showInputMessage="1" showErrorMessage="1" sqref="H9:I9">
      <formula1>$A$33:$A$42</formula1>
    </dataValidation>
  </dataValidations>
  <printOptions/>
  <pageMargins left="0.5" right="0.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A4" sqref="A4:C10"/>
    </sheetView>
  </sheetViews>
  <sheetFormatPr defaultColWidth="9.140625" defaultRowHeight="12.75"/>
  <cols>
    <col min="1" max="1" width="15.28125" style="0" bestFit="1" customWidth="1"/>
    <col min="3" max="3" width="81.57421875" style="0" customWidth="1"/>
  </cols>
  <sheetData>
    <row r="4" spans="1:3" ht="25.5">
      <c r="A4" s="3" t="s">
        <v>5</v>
      </c>
      <c r="B4" s="4" t="s">
        <v>12</v>
      </c>
      <c r="C4" s="3" t="s">
        <v>13</v>
      </c>
    </row>
    <row r="5" spans="1:11" ht="41.25" customHeight="1">
      <c r="A5" s="5" t="s">
        <v>6</v>
      </c>
      <c r="B5" s="5">
        <v>1459</v>
      </c>
      <c r="C5" s="6" t="s">
        <v>4</v>
      </c>
      <c r="D5" s="2"/>
      <c r="E5" s="2"/>
      <c r="F5" s="2"/>
      <c r="G5" s="2"/>
      <c r="H5" s="2"/>
      <c r="I5" s="2"/>
      <c r="J5" s="2"/>
      <c r="K5" s="2"/>
    </row>
    <row r="6" spans="1:11" ht="38.25">
      <c r="A6" s="5" t="s">
        <v>7</v>
      </c>
      <c r="B6" s="5">
        <v>1469</v>
      </c>
      <c r="C6" s="6" t="s">
        <v>14</v>
      </c>
      <c r="D6" s="2"/>
      <c r="E6" s="2"/>
      <c r="F6" s="2"/>
      <c r="G6" s="2"/>
      <c r="H6" s="2"/>
      <c r="I6" s="2"/>
      <c r="J6" s="2"/>
      <c r="K6" s="2"/>
    </row>
    <row r="7" spans="1:11" ht="51">
      <c r="A7" s="5" t="s">
        <v>8</v>
      </c>
      <c r="B7" s="5">
        <v>1529</v>
      </c>
      <c r="C7" s="6" t="s">
        <v>15</v>
      </c>
      <c r="D7" s="2"/>
      <c r="E7" s="2"/>
      <c r="F7" s="2"/>
      <c r="G7" s="2"/>
      <c r="H7" s="2"/>
      <c r="I7" s="2"/>
      <c r="J7" s="2"/>
      <c r="K7" s="2"/>
    </row>
    <row r="8" spans="1:3" ht="51">
      <c r="A8" s="5" t="s">
        <v>9</v>
      </c>
      <c r="B8" s="5">
        <v>1519</v>
      </c>
      <c r="C8" s="6" t="s">
        <v>16</v>
      </c>
    </row>
    <row r="9" spans="1:3" ht="38.25">
      <c r="A9" s="5" t="s">
        <v>10</v>
      </c>
      <c r="B9" s="5">
        <v>1565</v>
      </c>
      <c r="C9" s="6" t="s">
        <v>17</v>
      </c>
    </row>
    <row r="10" spans="1:3" ht="51">
      <c r="A10" s="5" t="s">
        <v>11</v>
      </c>
      <c r="B10" s="5">
        <v>1697</v>
      </c>
      <c r="C10" s="6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6" sqref="A6:IV6"/>
    </sheetView>
  </sheetViews>
  <sheetFormatPr defaultColWidth="9.140625" defaultRowHeight="12.75"/>
  <cols>
    <col min="1" max="1" width="30.7109375" style="0" customWidth="1"/>
    <col min="2" max="2" width="21.7109375" style="0" customWidth="1"/>
    <col min="3" max="3" width="24.57421875" style="0" customWidth="1"/>
    <col min="4" max="4" width="19.7109375" style="1" customWidth="1"/>
  </cols>
  <sheetData>
    <row r="1" spans="1:4" ht="38.25" customHeight="1">
      <c r="A1" s="7" t="s">
        <v>19</v>
      </c>
      <c r="B1" s="7" t="s">
        <v>20</v>
      </c>
      <c r="C1" s="7" t="s">
        <v>21</v>
      </c>
      <c r="D1" s="9" t="s">
        <v>79</v>
      </c>
    </row>
    <row r="2" spans="1:5" ht="30" customHeight="1">
      <c r="A2" s="2" t="s">
        <v>22</v>
      </c>
      <c r="B2" t="s">
        <v>23</v>
      </c>
      <c r="C2" t="s">
        <v>24</v>
      </c>
      <c r="D2" s="1">
        <f>355*12</f>
        <v>4260</v>
      </c>
      <c r="E2" t="s">
        <v>80</v>
      </c>
    </row>
    <row r="3" spans="1:5" ht="30" customHeight="1">
      <c r="A3" s="2" t="s">
        <v>25</v>
      </c>
      <c r="B3" t="s">
        <v>26</v>
      </c>
      <c r="C3" t="s">
        <v>27</v>
      </c>
      <c r="D3" s="1">
        <f>17.8*12</f>
        <v>213.60000000000002</v>
      </c>
      <c r="E3" t="s">
        <v>81</v>
      </c>
    </row>
    <row r="4" spans="1:5" s="10" customFormat="1" ht="30" customHeight="1">
      <c r="A4" s="11" t="s">
        <v>28</v>
      </c>
      <c r="B4" s="10" t="s">
        <v>29</v>
      </c>
      <c r="C4" s="10" t="s">
        <v>30</v>
      </c>
      <c r="D4" s="12">
        <f>477*12</f>
        <v>5724</v>
      </c>
      <c r="E4" s="10" t="s">
        <v>80</v>
      </c>
    </row>
    <row r="5" spans="1:5" ht="30" customHeight="1">
      <c r="A5" s="2" t="s">
        <v>31</v>
      </c>
      <c r="B5" t="s">
        <v>32</v>
      </c>
      <c r="C5" t="s">
        <v>33</v>
      </c>
      <c r="D5" s="1">
        <f>23.9*12</f>
        <v>286.79999999999995</v>
      </c>
      <c r="E5" t="s">
        <v>81</v>
      </c>
    </row>
    <row r="6" spans="1:5" s="10" customFormat="1" ht="30" customHeight="1">
      <c r="A6" s="11" t="s">
        <v>34</v>
      </c>
      <c r="B6" s="10" t="s">
        <v>35</v>
      </c>
      <c r="C6" s="10" t="s">
        <v>36</v>
      </c>
      <c r="D6" s="12">
        <f>54*12</f>
        <v>648</v>
      </c>
      <c r="E6" s="10" t="s">
        <v>80</v>
      </c>
    </row>
    <row r="7" spans="1:5" ht="30" customHeight="1">
      <c r="A7" s="2" t="s">
        <v>37</v>
      </c>
      <c r="B7" t="s">
        <v>38</v>
      </c>
      <c r="C7" t="s">
        <v>39</v>
      </c>
      <c r="D7" s="1">
        <f>42*12</f>
        <v>504</v>
      </c>
      <c r="E7" t="s">
        <v>80</v>
      </c>
    </row>
    <row r="8" spans="1:5" ht="30" customHeight="1">
      <c r="A8" s="2" t="s">
        <v>40</v>
      </c>
      <c r="B8" t="s">
        <v>36</v>
      </c>
      <c r="C8" t="s">
        <v>41</v>
      </c>
      <c r="D8" s="1">
        <f>54*12</f>
        <v>648</v>
      </c>
      <c r="E8" t="s">
        <v>80</v>
      </c>
    </row>
    <row r="9" spans="1:5" ht="42" customHeight="1">
      <c r="A9" s="2" t="s">
        <v>42</v>
      </c>
      <c r="B9" t="s">
        <v>43</v>
      </c>
      <c r="C9" t="s">
        <v>44</v>
      </c>
      <c r="D9" s="1">
        <f>36*12</f>
        <v>432</v>
      </c>
      <c r="E9" t="s">
        <v>80</v>
      </c>
    </row>
    <row r="10" spans="1:5" ht="39" customHeight="1">
      <c r="A10" s="2" t="s">
        <v>45</v>
      </c>
      <c r="B10" s="2" t="s">
        <v>46</v>
      </c>
      <c r="C10" s="2" t="s">
        <v>47</v>
      </c>
      <c r="D10" s="1">
        <f>17.5*12</f>
        <v>210</v>
      </c>
      <c r="E10" s="2" t="s">
        <v>80</v>
      </c>
    </row>
    <row r="11" ht="30" customHeight="1">
      <c r="A11" s="2" t="s">
        <v>48</v>
      </c>
    </row>
    <row r="12" spans="1:5" ht="30" customHeight="1">
      <c r="A12" s="8" t="s">
        <v>49</v>
      </c>
      <c r="B12" t="s">
        <v>50</v>
      </c>
      <c r="C12" t="s">
        <v>41</v>
      </c>
      <c r="D12" s="1">
        <f>161*12</f>
        <v>1932</v>
      </c>
      <c r="E12" t="s">
        <v>80</v>
      </c>
    </row>
    <row r="13" ht="30" customHeight="1">
      <c r="A13" s="2" t="s">
        <v>51</v>
      </c>
    </row>
    <row r="14" spans="1:5" ht="30" customHeight="1">
      <c r="A14" s="8" t="s">
        <v>49</v>
      </c>
      <c r="B14" t="s">
        <v>52</v>
      </c>
      <c r="C14" t="s">
        <v>41</v>
      </c>
      <c r="D14" s="1">
        <f>5.5*12</f>
        <v>66</v>
      </c>
      <c r="E14" t="s">
        <v>81</v>
      </c>
    </row>
    <row r="15" spans="1:5" ht="30" customHeight="1">
      <c r="A15" s="2" t="s">
        <v>53</v>
      </c>
      <c r="B15" t="s">
        <v>54</v>
      </c>
      <c r="C15" t="s">
        <v>41</v>
      </c>
      <c r="D15" s="1">
        <f>11*12</f>
        <v>132</v>
      </c>
      <c r="E15" t="s">
        <v>80</v>
      </c>
    </row>
    <row r="16" spans="1:5" ht="30" customHeight="1">
      <c r="A16" s="2" t="s">
        <v>55</v>
      </c>
      <c r="B16" t="s">
        <v>56</v>
      </c>
      <c r="C16" t="s">
        <v>41</v>
      </c>
      <c r="D16" s="1">
        <f>4*12</f>
        <v>48</v>
      </c>
      <c r="E16" t="s">
        <v>80</v>
      </c>
    </row>
    <row r="17" spans="1:5" ht="42" customHeight="1">
      <c r="A17" s="2" t="s">
        <v>57</v>
      </c>
      <c r="B17" t="s">
        <v>58</v>
      </c>
      <c r="C17" t="s">
        <v>59</v>
      </c>
      <c r="D17" s="1">
        <f>51*12</f>
        <v>612</v>
      </c>
      <c r="E17" t="s">
        <v>80</v>
      </c>
    </row>
    <row r="18" spans="1:5" ht="48" customHeight="1">
      <c r="A18" s="2" t="s">
        <v>60</v>
      </c>
      <c r="B18" s="2" t="s">
        <v>61</v>
      </c>
      <c r="C18" s="2" t="s">
        <v>62</v>
      </c>
      <c r="D18" s="1">
        <f>8*12</f>
        <v>96</v>
      </c>
      <c r="E18" s="2" t="s">
        <v>80</v>
      </c>
    </row>
    <row r="19" spans="1:5" ht="30" customHeight="1">
      <c r="A19" s="2" t="s">
        <v>63</v>
      </c>
      <c r="B19" t="s">
        <v>64</v>
      </c>
      <c r="C19" t="s">
        <v>41</v>
      </c>
      <c r="D19" s="1">
        <f>106*12</f>
        <v>1272</v>
      </c>
      <c r="E19" t="s">
        <v>80</v>
      </c>
    </row>
    <row r="20" spans="1:5" ht="30" customHeight="1">
      <c r="A20" s="2" t="s">
        <v>65</v>
      </c>
      <c r="B20" s="2" t="s">
        <v>66</v>
      </c>
      <c r="C20" t="s">
        <v>41</v>
      </c>
      <c r="D20" s="1">
        <f>7*12</f>
        <v>84</v>
      </c>
      <c r="E20" t="s">
        <v>80</v>
      </c>
    </row>
    <row r="21" spans="1:5" ht="30" customHeight="1">
      <c r="A21" s="2" t="s">
        <v>67</v>
      </c>
      <c r="B21" t="s">
        <v>68</v>
      </c>
      <c r="C21" t="s">
        <v>41</v>
      </c>
      <c r="D21" s="1">
        <f>5*12</f>
        <v>60</v>
      </c>
      <c r="E21" t="s">
        <v>80</v>
      </c>
    </row>
    <row r="22" spans="1:5" ht="30" customHeight="1">
      <c r="A22" s="2" t="s">
        <v>69</v>
      </c>
      <c r="B22" s="2" t="s">
        <v>70</v>
      </c>
      <c r="C22" t="s">
        <v>41</v>
      </c>
      <c r="D22" s="1">
        <f>18*12</f>
        <v>216</v>
      </c>
      <c r="E22" t="s">
        <v>80</v>
      </c>
    </row>
    <row r="23" spans="1:5" ht="30" customHeight="1">
      <c r="A23" s="2" t="s">
        <v>71</v>
      </c>
      <c r="B23" t="s">
        <v>72</v>
      </c>
      <c r="D23" s="1">
        <f>1.5*12</f>
        <v>18</v>
      </c>
      <c r="E23" t="s">
        <v>80</v>
      </c>
    </row>
    <row r="24" spans="1:2" ht="30" customHeight="1">
      <c r="A24" s="2" t="s">
        <v>73</v>
      </c>
      <c r="B24" s="2" t="s">
        <v>74</v>
      </c>
    </row>
    <row r="25" spans="1:2" ht="30" customHeight="1">
      <c r="A25" s="2" t="s">
        <v>75</v>
      </c>
      <c r="B25" t="s">
        <v>76</v>
      </c>
    </row>
    <row r="26" spans="1:2" ht="30" customHeight="1">
      <c r="A26" s="2" t="s">
        <v>77</v>
      </c>
      <c r="B26" t="s"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Xcel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Production Release 1.0</dc:creator>
  <cp:keywords/>
  <dc:description/>
  <cp:lastModifiedBy>Xcel Energy</cp:lastModifiedBy>
  <cp:lastPrinted>2010-11-16T18:21:49Z</cp:lastPrinted>
  <dcterms:created xsi:type="dcterms:W3CDTF">2009-12-23T17:14:48Z</dcterms:created>
  <dcterms:modified xsi:type="dcterms:W3CDTF">2016-09-21T17:27:49Z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</Properties>
</file>